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F:\samantha\Website\2026 Website Updates\"/>
    </mc:Choice>
  </mc:AlternateContent>
  <xr:revisionPtr revIDLastSave="0" documentId="13_ncr:1_{24395A86-79AD-438E-8F71-7D84F8AF1732}" xr6:coauthVersionLast="47" xr6:coauthVersionMax="47" xr10:uidLastSave="{00000000-0000-0000-0000-000000000000}"/>
  <bookViews>
    <workbookView xWindow="-120" yWindow="-120" windowWidth="29040" windowHeight="15720" xr2:uid="{D35828EB-A8CD-4785-A596-A45E1367CB51}"/>
  </bookViews>
  <sheets>
    <sheet name="Dock" sheetId="1" r:id="rId1"/>
    <sheet name="Prorations" sheetId="3" state="very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B11" i="1"/>
  <c r="Q16" i="3"/>
  <c r="Q15" i="3"/>
  <c r="Q14" i="3"/>
  <c r="Q13" i="3"/>
  <c r="Q12" i="3"/>
  <c r="Q11" i="3"/>
  <c r="Q10" i="3"/>
  <c r="Q9" i="3"/>
  <c r="Q8" i="3"/>
  <c r="Q7" i="3"/>
  <c r="Q6" i="3"/>
  <c r="Q5" i="3"/>
  <c r="Q4" i="3"/>
  <c r="R3" i="3"/>
  <c r="R16" i="3" s="1"/>
  <c r="K16" i="3"/>
  <c r="K15" i="3"/>
  <c r="E15" i="3"/>
  <c r="F15" i="3" s="1"/>
  <c r="K14" i="3"/>
  <c r="E14" i="3"/>
  <c r="F14" i="3" s="1"/>
  <c r="K13" i="3"/>
  <c r="E13" i="3"/>
  <c r="F13" i="3" s="1"/>
  <c r="K12" i="3"/>
  <c r="E12" i="3"/>
  <c r="F12" i="3" s="1"/>
  <c r="K11" i="3"/>
  <c r="E11" i="3"/>
  <c r="F11" i="3" s="1"/>
  <c r="K10" i="3"/>
  <c r="E10" i="3"/>
  <c r="F10" i="3" s="1"/>
  <c r="K9" i="3"/>
  <c r="E9" i="3"/>
  <c r="F9" i="3" s="1"/>
  <c r="K8" i="3"/>
  <c r="E8" i="3"/>
  <c r="F8" i="3" s="1"/>
  <c r="K7" i="3"/>
  <c r="E7" i="3"/>
  <c r="F7" i="3" s="1"/>
  <c r="K6" i="3"/>
  <c r="E6" i="3"/>
  <c r="F6" i="3" s="1"/>
  <c r="K5" i="3"/>
  <c r="E5" i="3"/>
  <c r="F5" i="3" s="1"/>
  <c r="K4" i="3"/>
  <c r="E4" i="3"/>
  <c r="F4" i="3" s="1"/>
  <c r="L3" i="3"/>
  <c r="R8" i="3" l="1"/>
  <c r="R4" i="3"/>
  <c r="L16" i="3"/>
  <c r="R12" i="3"/>
  <c r="R5" i="3"/>
  <c r="R6" i="3"/>
  <c r="R10" i="3"/>
  <c r="R14" i="3"/>
  <c r="R9" i="3"/>
  <c r="R13" i="3"/>
  <c r="R7" i="3"/>
  <c r="R11" i="3"/>
  <c r="R15" i="3"/>
  <c r="L4" i="3"/>
  <c r="L12" i="3"/>
  <c r="L8" i="3"/>
  <c r="L9" i="3"/>
  <c r="L14" i="3"/>
  <c r="L13" i="3"/>
  <c r="L10" i="3"/>
  <c r="L6" i="3"/>
  <c r="L11" i="3"/>
  <c r="L15" i="3"/>
  <c r="L5" i="3"/>
  <c r="L7" i="3"/>
  <c r="B12" i="1" l="1"/>
  <c r="B10" i="1"/>
  <c r="B9" i="1"/>
  <c r="C13" i="1" l="1"/>
  <c r="B13" i="1" l="1"/>
  <c r="B14" i="1" s="1"/>
  <c r="C14" i="1" l="1"/>
</calcChain>
</file>

<file path=xl/sharedStrings.xml><?xml version="1.0" encoding="utf-8"?>
<sst xmlns="http://schemas.openxmlformats.org/spreadsheetml/2006/main" count="37" uniqueCount="29">
  <si>
    <t>Club Initiation</t>
  </si>
  <si>
    <t>Dock Right</t>
  </si>
  <si>
    <t>Annual Dues &amp; 
Capital Contribution</t>
  </si>
  <si>
    <t>Seasonal Dock Fees</t>
  </si>
  <si>
    <t>Your Boat Length</t>
  </si>
  <si>
    <t>Your Boat Beam</t>
  </si>
  <si>
    <t>Winter Storage (Optional)</t>
  </si>
  <si>
    <t>First Year</t>
  </si>
  <si>
    <t>Following
Years</t>
  </si>
  <si>
    <t xml:space="preserve"> - Dock Right is refundable (less a $700 fee) within the first 2 years if you decide NYC isn't for you</t>
  </si>
  <si>
    <t xml:space="preserve"> - Select Dues/Fees prorated monthly after fiscal year begins October 1. Inquire with membership@thenyc.com for exact calculations</t>
  </si>
  <si>
    <t>DOCK Membership Calculator</t>
  </si>
  <si>
    <t>Total</t>
  </si>
  <si>
    <t xml:space="preserve"> - For Seasonal Fees, NYC charges for the greater of the boat length OR the dock length</t>
  </si>
  <si>
    <t xml:space="preserve"> - Payment plans available for select Fees (Initiation &amp; Dock Right)</t>
  </si>
  <si>
    <t>Additional Fees</t>
  </si>
  <si>
    <t xml:space="preserve"> - Annual Volunteer Hours Requirement of 25 Hours or $75.00 per hour</t>
  </si>
  <si>
    <t xml:space="preserve"> - Dining Room Minimum: $55.00 per month</t>
  </si>
  <si>
    <t>Date Joined</t>
  </si>
  <si>
    <t>Month Joined</t>
  </si>
  <si>
    <t>Month</t>
  </si>
  <si>
    <t>Prorated</t>
  </si>
  <si>
    <t>Rate</t>
  </si>
  <si>
    <t>Annual Dues</t>
  </si>
  <si>
    <t>Seasonal Docks Fees</t>
  </si>
  <si>
    <t>Seasonal Mooring Fees</t>
  </si>
  <si>
    <t>Input Your Boat Information &amp; Month You Plan to Join:</t>
  </si>
  <si>
    <t xml:space="preserve"> - All prices subject to HST</t>
  </si>
  <si>
    <t xml:space="preserve"> - This calculator is provided for estimation purposes only. Final dues and fees will be confirmed by the Club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</si>
</sst>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44" fontId="0" fillId="0" borderId="0" xfId="1" applyFont="1"/>
    <xf numFmtId="0" fontId="0" fillId="2" borderId="0" xfId="0" applyFill="1"/>
    <xf numFmtId="0" fontId="1" fillId="2" borderId="0" xfId="0" applyFont="1" applyFill="1"/>
    <xf numFmtId="0" fontId="3" fillId="2" borderId="1" xfId="0" applyFont="1" applyFill="1" applyBorder="1"/>
    <xf numFmtId="0" fontId="1" fillId="2" borderId="1" xfId="0" applyFont="1" applyFill="1" applyBorder="1"/>
    <xf numFmtId="44" fontId="1" fillId="2" borderId="1" xfId="1" applyFont="1" applyFill="1" applyBorder="1"/>
    <xf numFmtId="17" fontId="0" fillId="2" borderId="0" xfId="0" applyNumberFormat="1" applyFill="1"/>
    <xf numFmtId="0" fontId="2" fillId="2" borderId="0" xfId="0" applyFont="1" applyFill="1"/>
    <xf numFmtId="10" fontId="0" fillId="2" borderId="0" xfId="2" applyNumberFormat="1" applyFont="1" applyFill="1"/>
    <xf numFmtId="44" fontId="1" fillId="2" borderId="0" xfId="1" applyFont="1" applyFill="1"/>
    <xf numFmtId="2" fontId="3" fillId="0" borderId="0" xfId="0" applyNumberFormat="1" applyFont="1"/>
    <xf numFmtId="2" fontId="2" fillId="0" borderId="0" xfId="0" applyNumberFormat="1" applyFont="1"/>
    <xf numFmtId="0" fontId="5" fillId="0" borderId="0" xfId="0" applyFont="1"/>
    <xf numFmtId="0" fontId="3" fillId="0" borderId="0" xfId="0" applyFont="1"/>
    <xf numFmtId="17" fontId="2" fillId="0" borderId="0" xfId="0" applyNumberFormat="1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64" fontId="2" fillId="0" borderId="0" xfId="1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quotePrefix="1" applyFont="1"/>
    <xf numFmtId="0" fontId="3" fillId="0" borderId="0" xfId="0" applyFont="1" applyAlignment="1">
      <alignment wrapText="1"/>
    </xf>
    <xf numFmtId="0" fontId="3" fillId="0" borderId="1" xfId="0" applyFont="1" applyBorder="1"/>
    <xf numFmtId="164" fontId="2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17" fontId="2" fillId="3" borderId="2" xfId="0" applyNumberFormat="1" applyFont="1" applyFill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0</xdr:row>
      <xdr:rowOff>9525</xdr:rowOff>
    </xdr:from>
    <xdr:to>
      <xdr:col>7</xdr:col>
      <xdr:colOff>59719</xdr:colOff>
      <xdr:row>6</xdr:row>
      <xdr:rowOff>107823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69C3FB5-F8BE-4AF2-83C5-EE5CAB256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3425" y="9525"/>
          <a:ext cx="1317019" cy="12889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6E22D-F57F-4BE1-AD02-E3DF3B970D3A}">
  <sheetPr codeName="Sheet1"/>
  <dimension ref="A1:V25"/>
  <sheetViews>
    <sheetView showGridLines="0" tabSelected="1" workbookViewId="0">
      <selection activeCell="C6" sqref="C6"/>
    </sheetView>
  </sheetViews>
  <sheetFormatPr defaultRowHeight="15" x14ac:dyDescent="0.25"/>
  <cols>
    <col min="1" max="1" width="26.42578125" customWidth="1"/>
    <col min="2" max="3" width="12" customWidth="1"/>
    <col min="11" max="11" width="10.5703125" customWidth="1"/>
    <col min="12" max="12" width="10.42578125" customWidth="1"/>
    <col min="13" max="13" width="11.42578125" customWidth="1"/>
    <col min="14" max="14" width="8.7109375" customWidth="1"/>
    <col min="15" max="15" width="8.140625" customWidth="1"/>
    <col min="16" max="16" width="10.5703125" customWidth="1"/>
    <col min="17" max="17" width="2" customWidth="1"/>
    <col min="18" max="18" width="7.42578125" customWidth="1"/>
    <col min="19" max="19" width="11.42578125" customWidth="1"/>
    <col min="20" max="20" width="8.7109375" customWidth="1"/>
    <col min="21" max="21" width="8.140625" customWidth="1"/>
    <col min="22" max="22" width="11.5703125" customWidth="1"/>
    <col min="23" max="23" width="9.140625" customWidth="1"/>
  </cols>
  <sheetData>
    <row r="1" spans="1:22" ht="18.75" x14ac:dyDescent="0.3">
      <c r="A1" s="14" t="s">
        <v>11</v>
      </c>
      <c r="B1" s="1"/>
      <c r="C1" s="1"/>
      <c r="D1" s="1"/>
      <c r="E1" s="1"/>
      <c r="F1" s="1"/>
      <c r="G1" s="1"/>
      <c r="H1" s="1"/>
      <c r="I1" s="1"/>
      <c r="J1" s="1"/>
    </row>
    <row r="2" spans="1:2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22" x14ac:dyDescent="0.25">
      <c r="A3" s="15" t="s">
        <v>26</v>
      </c>
      <c r="B3" s="15"/>
      <c r="C3" s="1"/>
      <c r="D3" s="1"/>
      <c r="E3" s="1"/>
      <c r="F3" s="1"/>
      <c r="G3" s="1"/>
      <c r="H3" s="1"/>
      <c r="I3" s="1"/>
      <c r="J3" s="1"/>
    </row>
    <row r="4" spans="1:22" x14ac:dyDescent="0.25">
      <c r="A4" s="15" t="s">
        <v>4</v>
      </c>
      <c r="B4" s="27"/>
      <c r="C4" s="1"/>
      <c r="D4" s="1"/>
      <c r="E4" s="1"/>
      <c r="F4" s="1"/>
      <c r="G4" s="1"/>
      <c r="H4" s="1"/>
      <c r="I4" s="1"/>
      <c r="J4" s="1"/>
    </row>
    <row r="5" spans="1:22" x14ac:dyDescent="0.25">
      <c r="A5" s="15" t="s">
        <v>5</v>
      </c>
      <c r="B5" s="27"/>
      <c r="C5" s="1"/>
      <c r="D5" s="1"/>
      <c r="E5" s="1"/>
      <c r="F5" s="1"/>
      <c r="G5" s="1"/>
      <c r="H5" s="1"/>
      <c r="I5" s="1"/>
      <c r="J5" s="1"/>
    </row>
    <row r="6" spans="1:22" x14ac:dyDescent="0.25">
      <c r="A6" s="15" t="s">
        <v>19</v>
      </c>
      <c r="B6" s="28"/>
      <c r="C6" s="1"/>
      <c r="D6" s="1"/>
      <c r="E6" s="1"/>
      <c r="F6" s="1"/>
      <c r="G6" s="1"/>
      <c r="H6" s="1"/>
      <c r="I6" s="1"/>
      <c r="J6" s="1"/>
    </row>
    <row r="7" spans="1:22" x14ac:dyDescent="0.25">
      <c r="A7" s="15"/>
      <c r="B7" s="16"/>
      <c r="C7" s="1"/>
      <c r="D7" s="1"/>
      <c r="E7" s="1"/>
      <c r="F7" s="1"/>
      <c r="G7" s="1"/>
      <c r="H7" s="1"/>
      <c r="I7" s="1"/>
      <c r="J7" s="1"/>
    </row>
    <row r="8" spans="1:22" ht="30" x14ac:dyDescent="0.25">
      <c r="A8" s="17"/>
      <c r="B8" s="18" t="s">
        <v>7</v>
      </c>
      <c r="C8" s="19" t="s">
        <v>8</v>
      </c>
      <c r="D8" s="1"/>
      <c r="E8" s="1"/>
      <c r="F8" s="1"/>
      <c r="G8" s="1"/>
      <c r="H8" s="1"/>
      <c r="I8" s="1"/>
      <c r="J8" s="1"/>
    </row>
    <row r="9" spans="1:22" x14ac:dyDescent="0.25">
      <c r="A9" s="15" t="s">
        <v>0</v>
      </c>
      <c r="B9" s="20">
        <f>+IF(B4&lt;=30,3000,3000+($B$4-30)*100)</f>
        <v>3000</v>
      </c>
      <c r="C9" s="21">
        <v>0</v>
      </c>
      <c r="D9" s="1"/>
      <c r="E9" s="1"/>
      <c r="F9" s="22"/>
      <c r="G9" s="1"/>
      <c r="H9" s="1"/>
      <c r="I9" s="1"/>
      <c r="J9" s="1"/>
    </row>
    <row r="10" spans="1:22" x14ac:dyDescent="0.25">
      <c r="A10" s="15" t="s">
        <v>1</v>
      </c>
      <c r="B10" s="20">
        <f>+IF(B4&lt;=30,7000,7000+($B$4-30)*200)</f>
        <v>7000</v>
      </c>
      <c r="C10" s="21">
        <v>0</v>
      </c>
      <c r="D10" s="1"/>
      <c r="E10" s="1"/>
      <c r="F10" s="1"/>
      <c r="G10" s="1"/>
      <c r="H10" s="1"/>
      <c r="I10" s="1"/>
      <c r="J10" s="1"/>
    </row>
    <row r="11" spans="1:22" ht="30" x14ac:dyDescent="0.25">
      <c r="A11" s="23" t="s">
        <v>2</v>
      </c>
      <c r="B11" s="21">
        <f>+IFERROR(VLOOKUP(B6,Prorations!$B$3:$F$15,5,FALSE),0)</f>
        <v>0</v>
      </c>
      <c r="C11" s="21">
        <v>3516</v>
      </c>
      <c r="D11" s="1"/>
      <c r="E11" s="1"/>
      <c r="F11" s="1"/>
      <c r="G11" s="1"/>
      <c r="H11" s="1"/>
      <c r="I11" s="1"/>
      <c r="J11" s="1"/>
    </row>
    <row r="12" spans="1:22" x14ac:dyDescent="0.25">
      <c r="A12" s="15" t="s">
        <v>3</v>
      </c>
      <c r="B12" s="21">
        <f>+IFERROR(VLOOKUP(B6,Prorations!H3:$L$16,5,FALSE),0)</f>
        <v>0</v>
      </c>
      <c r="C12" s="21">
        <f>48.45*B4</f>
        <v>0</v>
      </c>
      <c r="D12" s="1"/>
      <c r="E12" s="1"/>
      <c r="F12" s="1"/>
      <c r="G12" s="1"/>
      <c r="H12" s="1"/>
      <c r="I12" s="1"/>
      <c r="J12" s="1"/>
      <c r="V12" s="2"/>
    </row>
    <row r="13" spans="1:22" x14ac:dyDescent="0.25">
      <c r="A13" s="24" t="s">
        <v>6</v>
      </c>
      <c r="B13" s="25">
        <f>4.58*(B4*B5)</f>
        <v>0</v>
      </c>
      <c r="C13" s="25">
        <f>4.58*(B4*B5)</f>
        <v>0</v>
      </c>
      <c r="D13" s="1"/>
      <c r="E13" s="1"/>
      <c r="F13" s="1"/>
      <c r="G13" s="1"/>
      <c r="H13" s="1"/>
      <c r="I13" s="1"/>
      <c r="J13" s="1"/>
    </row>
    <row r="14" spans="1:22" x14ac:dyDescent="0.25">
      <c r="A14" s="15" t="s">
        <v>12</v>
      </c>
      <c r="B14" s="26">
        <f>SUM(B9:B13)</f>
        <v>10000</v>
      </c>
      <c r="C14" s="26">
        <f>SUM(C9:C13)</f>
        <v>3516</v>
      </c>
      <c r="D14" s="1"/>
      <c r="E14" s="1"/>
      <c r="F14" s="1"/>
      <c r="G14" s="1"/>
      <c r="H14" s="1"/>
      <c r="I14" s="1"/>
      <c r="J14" s="1"/>
    </row>
    <row r="15" spans="1:22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22" x14ac:dyDescent="0.25">
      <c r="A16" s="1" t="s">
        <v>28</v>
      </c>
      <c r="B16" s="1"/>
      <c r="C16" s="1"/>
      <c r="D16" s="1"/>
      <c r="E16" s="1"/>
      <c r="F16" s="1"/>
      <c r="G16" s="1"/>
      <c r="H16" s="1"/>
      <c r="I16" s="1"/>
      <c r="J16" s="1"/>
    </row>
    <row r="17" spans="1:11" x14ac:dyDescent="0.25">
      <c r="A17" s="1" t="s">
        <v>10</v>
      </c>
      <c r="B17" s="1"/>
      <c r="C17" s="1"/>
      <c r="D17" s="1"/>
      <c r="E17" s="1"/>
      <c r="F17" s="1"/>
      <c r="G17" s="1"/>
      <c r="H17" s="1"/>
      <c r="I17" s="1"/>
      <c r="J17" s="1"/>
    </row>
    <row r="18" spans="1:11" x14ac:dyDescent="0.25">
      <c r="A18" s="1" t="s">
        <v>13</v>
      </c>
      <c r="B18" s="1"/>
      <c r="C18" s="1"/>
      <c r="D18" s="1"/>
      <c r="E18" s="1"/>
      <c r="F18" s="1"/>
      <c r="G18" s="1"/>
      <c r="H18" s="1"/>
      <c r="I18" s="1"/>
      <c r="J18" s="1"/>
    </row>
    <row r="19" spans="1:11" x14ac:dyDescent="0.25">
      <c r="A19" s="1" t="s">
        <v>9</v>
      </c>
      <c r="B19" s="1"/>
      <c r="C19" s="1"/>
      <c r="D19" s="1"/>
      <c r="E19" s="1"/>
      <c r="F19" s="1"/>
      <c r="G19" s="1"/>
      <c r="H19" s="1"/>
      <c r="I19" s="1"/>
      <c r="J19" s="1"/>
    </row>
    <row r="20" spans="1:11" x14ac:dyDescent="0.25">
      <c r="A20" s="1" t="s">
        <v>14</v>
      </c>
      <c r="B20" s="1"/>
      <c r="C20" s="1"/>
      <c r="D20" s="1"/>
      <c r="E20" s="1"/>
      <c r="F20" s="1"/>
      <c r="G20" s="1"/>
      <c r="H20" s="1"/>
      <c r="I20" s="1"/>
      <c r="J20" s="1"/>
    </row>
    <row r="21" spans="1:11" x14ac:dyDescent="0.25">
      <c r="A21" s="1" t="s">
        <v>27</v>
      </c>
      <c r="B21" s="1"/>
      <c r="C21" s="1"/>
      <c r="D21" s="1"/>
      <c r="E21" s="1"/>
      <c r="F21" s="1"/>
      <c r="G21" s="1"/>
      <c r="H21" s="1"/>
      <c r="I21" s="1"/>
      <c r="J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1" s="1" customFormat="1" x14ac:dyDescent="0.25">
      <c r="A23" s="12" t="s">
        <v>15</v>
      </c>
      <c r="K23"/>
    </row>
    <row r="24" spans="1:11" s="1" customFormat="1" x14ac:dyDescent="0.25">
      <c r="A24" s="13" t="s">
        <v>16</v>
      </c>
      <c r="K24"/>
    </row>
    <row r="25" spans="1:11" s="1" customFormat="1" x14ac:dyDescent="0.25">
      <c r="A25" s="13" t="s">
        <v>17</v>
      </c>
      <c r="K25"/>
    </row>
  </sheetData>
  <sheetProtection algorithmName="SHA-512" hashValue="7L9OgQGrMNH/H0/AjyDvre4tVlVkio4ImZhIzS0E5QbNPtVhg6bn/1S6o+Qic2whLwuniqLTNqZFZ3YD+gxy/Q==" saltValue="nqxw/dHghLK1HU1OnN9ipg==" spinCount="100000" sheet="1" objects="1" scenarios="1"/>
  <dataValidations count="1">
    <dataValidation type="list" allowBlank="1" showInputMessage="1" showErrorMessage="1" sqref="B6:B7" xr:uid="{05B1BCDA-4410-4FFE-A718-676A1527ECEB}">
      <formula1>"Oct-2025, Nov-2025, Dec-2025, Jan-2026, Feb-2026, Mar-2026, Apr-2026, May-2026, Jun-2026, Jul-2026, Aug-2026, Sep-2026"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A1597-05C2-449C-BC4D-B79C5BB44D45}">
  <sheetPr codeName="Sheet3"/>
  <dimension ref="B2:S16"/>
  <sheetViews>
    <sheetView workbookViewId="0">
      <selection activeCell="I27" sqref="I27"/>
    </sheetView>
  </sheetViews>
  <sheetFormatPr defaultRowHeight="15" x14ac:dyDescent="0.25"/>
  <cols>
    <col min="1" max="1" width="2.5703125" style="3" customWidth="1"/>
    <col min="2" max="2" width="12.28515625" style="3" bestFit="1" customWidth="1"/>
    <col min="3" max="3" width="11.42578125" style="3" bestFit="1" customWidth="1"/>
    <col min="4" max="4" width="8.7109375" style="3" bestFit="1" customWidth="1"/>
    <col min="5" max="5" width="8.140625" style="3" bestFit="1" customWidth="1"/>
    <col min="6" max="6" width="10.5703125" style="3" bestFit="1" customWidth="1"/>
    <col min="7" max="7" width="2.85546875" style="3" customWidth="1"/>
    <col min="8" max="8" width="20.140625" style="3" bestFit="1" customWidth="1"/>
    <col min="9" max="9" width="11.42578125" style="3" bestFit="1" customWidth="1"/>
    <col min="10" max="10" width="8.7109375" style="3" bestFit="1" customWidth="1"/>
    <col min="11" max="11" width="8.140625" style="3" bestFit="1" customWidth="1"/>
    <col min="12" max="12" width="10.5703125" style="3" bestFit="1" customWidth="1"/>
    <col min="13" max="13" width="2.85546875" style="3" customWidth="1"/>
    <col min="14" max="14" width="22" style="3" bestFit="1" customWidth="1"/>
    <col min="15" max="15" width="11.42578125" style="3" bestFit="1" customWidth="1"/>
    <col min="16" max="16" width="8.7109375" style="3" bestFit="1" customWidth="1"/>
    <col min="17" max="17" width="8.140625" style="3" bestFit="1" customWidth="1"/>
    <col min="18" max="18" width="9" style="3" bestFit="1" customWidth="1"/>
    <col min="19" max="16384" width="9.140625" style="3"/>
  </cols>
  <sheetData>
    <row r="2" spans="2:19" x14ac:dyDescent="0.25">
      <c r="B2" s="4" t="s">
        <v>23</v>
      </c>
      <c r="H2" s="4" t="s">
        <v>24</v>
      </c>
      <c r="N2" s="4" t="s">
        <v>25</v>
      </c>
    </row>
    <row r="3" spans="2:19" x14ac:dyDescent="0.25">
      <c r="B3" s="5" t="s">
        <v>20</v>
      </c>
      <c r="C3" s="5" t="s">
        <v>18</v>
      </c>
      <c r="D3" s="5" t="s">
        <v>21</v>
      </c>
      <c r="E3" s="6" t="s">
        <v>22</v>
      </c>
      <c r="F3" s="7">
        <v>3516</v>
      </c>
      <c r="H3" s="6" t="s">
        <v>20</v>
      </c>
      <c r="I3" s="5" t="s">
        <v>18</v>
      </c>
      <c r="J3" s="5" t="s">
        <v>21</v>
      </c>
      <c r="K3" s="7" t="s">
        <v>22</v>
      </c>
      <c r="L3" s="7">
        <f>48.45*Dock!B4</f>
        <v>0</v>
      </c>
      <c r="N3" s="6" t="s">
        <v>20</v>
      </c>
      <c r="O3" s="5" t="s">
        <v>18</v>
      </c>
      <c r="P3" s="5" t="s">
        <v>21</v>
      </c>
      <c r="Q3" s="7" t="s">
        <v>22</v>
      </c>
      <c r="R3" s="7" t="e">
        <f>16.96*#REF!</f>
        <v>#REF!</v>
      </c>
    </row>
    <row r="4" spans="2:19" x14ac:dyDescent="0.25">
      <c r="B4" s="8">
        <v>45931</v>
      </c>
      <c r="C4" s="3">
        <v>12</v>
      </c>
      <c r="D4" s="9">
        <v>12</v>
      </c>
      <c r="E4" s="10">
        <f t="shared" ref="E4:E15" si="0">+C4/D4</f>
        <v>1</v>
      </c>
      <c r="F4" s="11">
        <f t="shared" ref="F4:F15" si="1">+$F$3*E4</f>
        <v>3516</v>
      </c>
      <c r="H4" s="8">
        <v>45931</v>
      </c>
      <c r="I4" s="3">
        <v>6</v>
      </c>
      <c r="J4" s="3">
        <v>6</v>
      </c>
      <c r="K4" s="10">
        <f t="shared" ref="K4:K16" si="2">+I4/J4</f>
        <v>1</v>
      </c>
      <c r="L4" s="11">
        <f t="shared" ref="L4:L16" si="3">+$L$3*K4</f>
        <v>0</v>
      </c>
      <c r="N4" s="8">
        <v>45931</v>
      </c>
      <c r="O4" s="3">
        <v>6</v>
      </c>
      <c r="P4" s="3">
        <v>6</v>
      </c>
      <c r="Q4" s="10">
        <f t="shared" ref="Q4:Q16" si="4">+O4/P4</f>
        <v>1</v>
      </c>
      <c r="R4" s="11" t="e">
        <f t="shared" ref="R4:R16" si="5">+$R$3*Q4</f>
        <v>#REF!</v>
      </c>
    </row>
    <row r="5" spans="2:19" x14ac:dyDescent="0.25">
      <c r="B5" s="8">
        <v>45962</v>
      </c>
      <c r="C5" s="3">
        <v>11</v>
      </c>
      <c r="D5" s="9">
        <v>12</v>
      </c>
      <c r="E5" s="10">
        <f t="shared" si="0"/>
        <v>0.91666666666666663</v>
      </c>
      <c r="F5" s="11">
        <f t="shared" si="1"/>
        <v>3223</v>
      </c>
      <c r="H5" s="8">
        <v>45962</v>
      </c>
      <c r="I5" s="3">
        <v>6</v>
      </c>
      <c r="J5" s="3">
        <v>6</v>
      </c>
      <c r="K5" s="10">
        <f t="shared" si="2"/>
        <v>1</v>
      </c>
      <c r="L5" s="11">
        <f t="shared" si="3"/>
        <v>0</v>
      </c>
      <c r="N5" s="8">
        <v>45962</v>
      </c>
      <c r="O5" s="3">
        <v>6</v>
      </c>
      <c r="P5" s="3">
        <v>6</v>
      </c>
      <c r="Q5" s="10">
        <f t="shared" si="4"/>
        <v>1</v>
      </c>
      <c r="R5" s="11" t="e">
        <f t="shared" si="5"/>
        <v>#REF!</v>
      </c>
    </row>
    <row r="6" spans="2:19" x14ac:dyDescent="0.25">
      <c r="B6" s="8">
        <v>45992</v>
      </c>
      <c r="C6" s="3">
        <v>10</v>
      </c>
      <c r="D6" s="9">
        <v>12</v>
      </c>
      <c r="E6" s="10">
        <f t="shared" si="0"/>
        <v>0.83333333333333337</v>
      </c>
      <c r="F6" s="11">
        <f t="shared" si="1"/>
        <v>2930</v>
      </c>
      <c r="H6" s="8">
        <v>45992</v>
      </c>
      <c r="I6" s="3">
        <v>6</v>
      </c>
      <c r="J6" s="3">
        <v>6</v>
      </c>
      <c r="K6" s="10">
        <f t="shared" si="2"/>
        <v>1</v>
      </c>
      <c r="L6" s="11">
        <f t="shared" si="3"/>
        <v>0</v>
      </c>
      <c r="N6" s="8">
        <v>45992</v>
      </c>
      <c r="O6" s="3">
        <v>6</v>
      </c>
      <c r="P6" s="3">
        <v>6</v>
      </c>
      <c r="Q6" s="10">
        <f t="shared" si="4"/>
        <v>1</v>
      </c>
      <c r="R6" s="11" t="e">
        <f t="shared" si="5"/>
        <v>#REF!</v>
      </c>
    </row>
    <row r="7" spans="2:19" x14ac:dyDescent="0.25">
      <c r="B7" s="8">
        <v>46023</v>
      </c>
      <c r="C7" s="3">
        <v>9</v>
      </c>
      <c r="D7" s="9">
        <v>12</v>
      </c>
      <c r="E7" s="10">
        <f t="shared" si="0"/>
        <v>0.75</v>
      </c>
      <c r="F7" s="11">
        <f t="shared" si="1"/>
        <v>2637</v>
      </c>
      <c r="H7" s="8">
        <v>46023</v>
      </c>
      <c r="I7" s="3">
        <v>6</v>
      </c>
      <c r="J7" s="3">
        <v>6</v>
      </c>
      <c r="K7" s="10">
        <f t="shared" si="2"/>
        <v>1</v>
      </c>
      <c r="L7" s="11">
        <f t="shared" si="3"/>
        <v>0</v>
      </c>
      <c r="N7" s="8">
        <v>46023</v>
      </c>
      <c r="O7" s="3">
        <v>6</v>
      </c>
      <c r="P7" s="3">
        <v>6</v>
      </c>
      <c r="Q7" s="10">
        <f t="shared" si="4"/>
        <v>1</v>
      </c>
      <c r="R7" s="11" t="e">
        <f t="shared" si="5"/>
        <v>#REF!</v>
      </c>
    </row>
    <row r="8" spans="2:19" x14ac:dyDescent="0.25">
      <c r="B8" s="8">
        <v>46054</v>
      </c>
      <c r="C8" s="3">
        <v>8</v>
      </c>
      <c r="D8" s="9">
        <v>12</v>
      </c>
      <c r="E8" s="10">
        <f t="shared" si="0"/>
        <v>0.66666666666666663</v>
      </c>
      <c r="F8" s="11">
        <f t="shared" si="1"/>
        <v>2344</v>
      </c>
      <c r="H8" s="8">
        <v>46054</v>
      </c>
      <c r="I8" s="3">
        <v>6</v>
      </c>
      <c r="J8" s="3">
        <v>6</v>
      </c>
      <c r="K8" s="10">
        <f t="shared" si="2"/>
        <v>1</v>
      </c>
      <c r="L8" s="11">
        <f t="shared" si="3"/>
        <v>0</v>
      </c>
      <c r="N8" s="8">
        <v>46054</v>
      </c>
      <c r="O8" s="3">
        <v>6</v>
      </c>
      <c r="P8" s="3">
        <v>6</v>
      </c>
      <c r="Q8" s="10">
        <f t="shared" si="4"/>
        <v>1</v>
      </c>
      <c r="R8" s="11" t="e">
        <f t="shared" si="5"/>
        <v>#REF!</v>
      </c>
    </row>
    <row r="9" spans="2:19" x14ac:dyDescent="0.25">
      <c r="B9" s="8">
        <v>46082</v>
      </c>
      <c r="C9" s="3">
        <v>7</v>
      </c>
      <c r="D9" s="9">
        <v>12</v>
      </c>
      <c r="E9" s="10">
        <f t="shared" si="0"/>
        <v>0.58333333333333337</v>
      </c>
      <c r="F9" s="11">
        <f t="shared" si="1"/>
        <v>2051</v>
      </c>
      <c r="H9" s="8">
        <v>46082</v>
      </c>
      <c r="I9" s="3">
        <v>6</v>
      </c>
      <c r="J9" s="3">
        <v>6</v>
      </c>
      <c r="K9" s="10">
        <f t="shared" si="2"/>
        <v>1</v>
      </c>
      <c r="L9" s="11">
        <f t="shared" si="3"/>
        <v>0</v>
      </c>
      <c r="N9" s="8">
        <v>46082</v>
      </c>
      <c r="O9" s="3">
        <v>6</v>
      </c>
      <c r="P9" s="3">
        <v>6</v>
      </c>
      <c r="Q9" s="10">
        <f t="shared" si="4"/>
        <v>1</v>
      </c>
      <c r="R9" s="11" t="e">
        <f t="shared" si="5"/>
        <v>#REF!</v>
      </c>
    </row>
    <row r="10" spans="2:19" x14ac:dyDescent="0.25">
      <c r="B10" s="8">
        <v>46113</v>
      </c>
      <c r="C10" s="3">
        <v>6</v>
      </c>
      <c r="D10" s="9">
        <v>12</v>
      </c>
      <c r="E10" s="10">
        <f t="shared" si="0"/>
        <v>0.5</v>
      </c>
      <c r="F10" s="11">
        <f t="shared" si="1"/>
        <v>1758</v>
      </c>
      <c r="H10" s="8">
        <v>46113</v>
      </c>
      <c r="I10" s="3">
        <v>6</v>
      </c>
      <c r="J10" s="3">
        <v>6</v>
      </c>
      <c r="K10" s="10">
        <f t="shared" si="2"/>
        <v>1</v>
      </c>
      <c r="L10" s="11">
        <f t="shared" si="3"/>
        <v>0</v>
      </c>
      <c r="N10" s="8">
        <v>46113</v>
      </c>
      <c r="O10" s="3">
        <v>6</v>
      </c>
      <c r="P10" s="3">
        <v>6</v>
      </c>
      <c r="Q10" s="10">
        <f t="shared" si="4"/>
        <v>1</v>
      </c>
      <c r="R10" s="11" t="e">
        <f t="shared" si="5"/>
        <v>#REF!</v>
      </c>
    </row>
    <row r="11" spans="2:19" x14ac:dyDescent="0.25">
      <c r="B11" s="8">
        <v>46143</v>
      </c>
      <c r="C11" s="3">
        <v>5</v>
      </c>
      <c r="D11" s="9">
        <v>12</v>
      </c>
      <c r="E11" s="10">
        <f t="shared" si="0"/>
        <v>0.41666666666666669</v>
      </c>
      <c r="F11" s="11">
        <f t="shared" si="1"/>
        <v>1465</v>
      </c>
      <c r="H11" s="8">
        <v>46143</v>
      </c>
      <c r="I11" s="3">
        <v>6</v>
      </c>
      <c r="J11" s="3">
        <v>6</v>
      </c>
      <c r="K11" s="10">
        <f t="shared" si="2"/>
        <v>1</v>
      </c>
      <c r="L11" s="11">
        <f t="shared" si="3"/>
        <v>0</v>
      </c>
      <c r="N11" s="8">
        <v>46143</v>
      </c>
      <c r="O11" s="3">
        <v>6</v>
      </c>
      <c r="P11" s="3">
        <v>6</v>
      </c>
      <c r="Q11" s="10">
        <f t="shared" si="4"/>
        <v>1</v>
      </c>
      <c r="R11" s="11" t="e">
        <f t="shared" si="5"/>
        <v>#REF!</v>
      </c>
    </row>
    <row r="12" spans="2:19" x14ac:dyDescent="0.25">
      <c r="B12" s="8">
        <v>46174</v>
      </c>
      <c r="C12" s="3">
        <v>4</v>
      </c>
      <c r="D12" s="9">
        <v>12</v>
      </c>
      <c r="E12" s="10">
        <f t="shared" si="0"/>
        <v>0.33333333333333331</v>
      </c>
      <c r="F12" s="11">
        <f t="shared" si="1"/>
        <v>1172</v>
      </c>
      <c r="G12" s="9"/>
      <c r="H12" s="8">
        <v>46174</v>
      </c>
      <c r="I12" s="3">
        <v>5</v>
      </c>
      <c r="J12" s="3">
        <v>6</v>
      </c>
      <c r="K12" s="10">
        <f t="shared" si="2"/>
        <v>0.83333333333333337</v>
      </c>
      <c r="L12" s="11">
        <f t="shared" si="3"/>
        <v>0</v>
      </c>
      <c r="N12" s="8">
        <v>46174</v>
      </c>
      <c r="O12" s="3">
        <v>5</v>
      </c>
      <c r="P12" s="3">
        <v>6</v>
      </c>
      <c r="Q12" s="10">
        <f t="shared" si="4"/>
        <v>0.83333333333333337</v>
      </c>
      <c r="R12" s="11" t="e">
        <f t="shared" si="5"/>
        <v>#REF!</v>
      </c>
      <c r="S12" s="9"/>
    </row>
    <row r="13" spans="2:19" x14ac:dyDescent="0.25">
      <c r="B13" s="8">
        <v>46204</v>
      </c>
      <c r="C13" s="3">
        <v>3</v>
      </c>
      <c r="D13" s="9">
        <v>12</v>
      </c>
      <c r="E13" s="10">
        <f t="shared" si="0"/>
        <v>0.25</v>
      </c>
      <c r="F13" s="11">
        <f t="shared" si="1"/>
        <v>879</v>
      </c>
      <c r="G13" s="9"/>
      <c r="H13" s="8">
        <v>46204</v>
      </c>
      <c r="I13" s="3">
        <v>4</v>
      </c>
      <c r="J13" s="3">
        <v>6</v>
      </c>
      <c r="K13" s="10">
        <f t="shared" si="2"/>
        <v>0.66666666666666663</v>
      </c>
      <c r="L13" s="11">
        <f t="shared" si="3"/>
        <v>0</v>
      </c>
      <c r="N13" s="8">
        <v>46204</v>
      </c>
      <c r="O13" s="3">
        <v>4</v>
      </c>
      <c r="P13" s="3">
        <v>6</v>
      </c>
      <c r="Q13" s="10">
        <f t="shared" si="4"/>
        <v>0.66666666666666663</v>
      </c>
      <c r="R13" s="11" t="e">
        <f t="shared" si="5"/>
        <v>#REF!</v>
      </c>
      <c r="S13" s="9"/>
    </row>
    <row r="14" spans="2:19" x14ac:dyDescent="0.25">
      <c r="B14" s="8">
        <v>46235</v>
      </c>
      <c r="C14" s="3">
        <v>2</v>
      </c>
      <c r="D14" s="9">
        <v>12</v>
      </c>
      <c r="E14" s="10">
        <f t="shared" si="0"/>
        <v>0.16666666666666666</v>
      </c>
      <c r="F14" s="11">
        <f t="shared" si="1"/>
        <v>586</v>
      </c>
      <c r="G14" s="9"/>
      <c r="H14" s="8">
        <v>46235</v>
      </c>
      <c r="I14" s="3">
        <v>3</v>
      </c>
      <c r="J14" s="3">
        <v>6</v>
      </c>
      <c r="K14" s="10">
        <f t="shared" si="2"/>
        <v>0.5</v>
      </c>
      <c r="L14" s="11">
        <f t="shared" si="3"/>
        <v>0</v>
      </c>
      <c r="N14" s="8">
        <v>46235</v>
      </c>
      <c r="O14" s="3">
        <v>3</v>
      </c>
      <c r="P14" s="3">
        <v>6</v>
      </c>
      <c r="Q14" s="10">
        <f t="shared" si="4"/>
        <v>0.5</v>
      </c>
      <c r="R14" s="11" t="e">
        <f t="shared" si="5"/>
        <v>#REF!</v>
      </c>
      <c r="S14" s="9"/>
    </row>
    <row r="15" spans="2:19" x14ac:dyDescent="0.25">
      <c r="B15" s="8">
        <v>46266</v>
      </c>
      <c r="C15" s="3">
        <v>1</v>
      </c>
      <c r="D15" s="9">
        <v>12</v>
      </c>
      <c r="E15" s="10">
        <f t="shared" si="0"/>
        <v>8.3333333333333329E-2</v>
      </c>
      <c r="F15" s="11">
        <f t="shared" si="1"/>
        <v>293</v>
      </c>
      <c r="H15" s="8">
        <v>46266</v>
      </c>
      <c r="I15" s="3">
        <v>2</v>
      </c>
      <c r="J15" s="3">
        <v>6</v>
      </c>
      <c r="K15" s="10">
        <f t="shared" si="2"/>
        <v>0.33333333333333331</v>
      </c>
      <c r="L15" s="11">
        <f t="shared" si="3"/>
        <v>0</v>
      </c>
      <c r="N15" s="8">
        <v>46266</v>
      </c>
      <c r="O15" s="3">
        <v>2</v>
      </c>
      <c r="P15" s="3">
        <v>6</v>
      </c>
      <c r="Q15" s="10">
        <f t="shared" si="4"/>
        <v>0.33333333333333331</v>
      </c>
      <c r="R15" s="11" t="e">
        <f t="shared" si="5"/>
        <v>#REF!</v>
      </c>
    </row>
    <row r="16" spans="2:19" x14ac:dyDescent="0.25">
      <c r="H16" s="8">
        <v>46296</v>
      </c>
      <c r="I16" s="3">
        <v>1</v>
      </c>
      <c r="J16" s="3">
        <v>6</v>
      </c>
      <c r="K16" s="10">
        <f t="shared" si="2"/>
        <v>0.16666666666666666</v>
      </c>
      <c r="L16" s="11">
        <f t="shared" si="3"/>
        <v>0</v>
      </c>
      <c r="N16" s="8">
        <v>46296</v>
      </c>
      <c r="O16" s="3">
        <v>1</v>
      </c>
      <c r="P16" s="3">
        <v>6</v>
      </c>
      <c r="Q16" s="10">
        <f t="shared" si="4"/>
        <v>0.16666666666666666</v>
      </c>
      <c r="R16" s="11" t="e">
        <f t="shared" si="5"/>
        <v>#REF!</v>
      </c>
    </row>
  </sheetData>
  <sheetProtection algorithmName="SHA-512" hashValue="RqKMYfju4dAGw9q5+c8Gxj8gXogGf1raCq+Xq+xGy+rUcMFzBUE3NHUlEP4X5kMGiyDf2zgDUvnxZvlm/WM1Tg==" saltValue="UJTnFcO+RPNvTDXLFQhsp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Meaghan Hawkins</dc:creator>
  <cp:lastModifiedBy>programs@thenyc.com</cp:lastModifiedBy>
  <dcterms:created xsi:type="dcterms:W3CDTF">2026-01-10T18:29:13Z</dcterms:created>
  <dcterms:modified xsi:type="dcterms:W3CDTF">2026-01-15T16:39:59Z</dcterms:modified>
</cp:coreProperties>
</file>